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C:\Users\Microsoft\Desktop\朱磊\"/>
    </mc:Choice>
  </mc:AlternateContent>
  <xr:revisionPtr revIDLastSave="0" documentId="13_ncr:1_{E87B8346-1053-4447-8FBB-52607B0997D0}" xr6:coauthVersionLast="45" xr6:coauthVersionMax="45" xr10:uidLastSave="{00000000-0000-0000-0000-000000000000}"/>
  <bookViews>
    <workbookView xWindow="-96" yWindow="-96" windowWidth="16608" windowHeight="10536" xr2:uid="{00000000-000D-0000-FFFF-FFFF00000000}"/>
  </bookViews>
  <sheets>
    <sheet name="如何计算养老缺口" sheetId="3" r:id="rId1"/>
    <sheet name="社平工资匹配表" sheetId="1" r:id="rId2"/>
    <sheet name="平均寿命测算表" sheetId="4" r:id="rId3"/>
  </sheets>
  <calcPr calcId="181029"/>
</workbook>
</file>

<file path=xl/calcChain.xml><?xml version="1.0" encoding="utf-8"?>
<calcChain xmlns="http://schemas.openxmlformats.org/spreadsheetml/2006/main">
  <c r="B5" i="4" l="1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E27" i="1"/>
  <c r="B27" i="1"/>
  <c r="B28" i="1" s="1"/>
  <c r="A30" i="1" s="1"/>
  <c r="B26" i="1"/>
  <c r="K17" i="1"/>
  <c r="K16" i="1"/>
  <c r="K15" i="1"/>
  <c r="K14" i="1"/>
  <c r="K13" i="1"/>
  <c r="K12" i="1"/>
  <c r="K11" i="1"/>
  <c r="E11" i="1"/>
  <c r="K10" i="1"/>
  <c r="E10" i="1"/>
  <c r="K9" i="1"/>
  <c r="K8" i="1"/>
  <c r="B5" i="1"/>
  <c r="E12" i="1" s="1"/>
  <c r="B25" i="3"/>
  <c r="F24" i="3"/>
  <c r="B24" i="3"/>
  <c r="D25" i="3" s="1"/>
  <c r="F3" i="3"/>
  <c r="E4" i="3" s="1"/>
  <c r="F25" i="3" l="1"/>
  <c r="B26" i="3" s="1"/>
  <c r="A29" i="3" s="1"/>
  <c r="B29" i="3"/>
  <c r="E14" i="3"/>
  <c r="E10" i="3"/>
  <c r="B18" i="3"/>
  <c r="E13" i="3"/>
  <c r="E12" i="3"/>
  <c r="E11" i="3"/>
  <c r="E9" i="3"/>
  <c r="E9" i="1"/>
  <c r="E13" i="1"/>
  <c r="B30" i="1"/>
  <c r="D30" i="1" s="1"/>
  <c r="E8" i="1"/>
  <c r="B14" i="1" s="1"/>
  <c r="B15" i="1" s="1"/>
  <c r="A18" i="1" s="1"/>
  <c r="D18" i="1" s="1"/>
  <c r="B15" i="3" l="1"/>
  <c r="A18" i="3" s="1"/>
  <c r="D18" i="3" s="1"/>
  <c r="D29" i="3"/>
  <c r="D32" i="3"/>
  <c r="B31" i="1"/>
  <c r="B32" i="1"/>
  <c r="D31" i="3" l="1"/>
</calcChain>
</file>

<file path=xl/sharedStrings.xml><?xml version="1.0" encoding="utf-8"?>
<sst xmlns="http://schemas.openxmlformats.org/spreadsheetml/2006/main" count="132" uniqueCount="86">
  <si>
    <t>第一步：计算养老年限</t>
  </si>
  <si>
    <t>年龄（岁）</t>
  </si>
  <si>
    <t>平均寿命（岁）</t>
  </si>
  <si>
    <t>预期寿命</t>
  </si>
  <si>
    <t>希望退休年龄（岁）</t>
  </si>
  <si>
    <t>退休养老年限（年）</t>
  </si>
  <si>
    <t>第二步：计算养老所需费用</t>
  </si>
  <si>
    <t>一个人养老至少需要花费多少钱（不考虑物价上涨）</t>
  </si>
  <si>
    <t>基本项目</t>
  </si>
  <si>
    <t>花费</t>
  </si>
  <si>
    <t>累计</t>
  </si>
  <si>
    <t>食</t>
  </si>
  <si>
    <t>每天</t>
  </si>
  <si>
    <t>元，累计需要</t>
  </si>
  <si>
    <t>衣</t>
  </si>
  <si>
    <t>每年</t>
  </si>
  <si>
    <t>医护</t>
  </si>
  <si>
    <t>每月</t>
  </si>
  <si>
    <t>行</t>
  </si>
  <si>
    <t>游</t>
  </si>
  <si>
    <t>其他生活成本</t>
  </si>
  <si>
    <t>合计</t>
  </si>
  <si>
    <t>一个人养老至少需要花费多少钱（考虑物价上涨）</t>
  </si>
  <si>
    <t>初年度基本养老费用</t>
  </si>
  <si>
    <t>养老年限</t>
  </si>
  <si>
    <t>通胀</t>
  </si>
  <si>
    <t>动态养老费用</t>
  </si>
  <si>
    <t>第三步：计算养老缺口</t>
  </si>
  <si>
    <t>社保大约能领多少钱（不考虑上涨）</t>
  </si>
  <si>
    <t>目前社保缴纳城市</t>
  </si>
  <si>
    <t>杭州</t>
  </si>
  <si>
    <t>月收入（元）</t>
  </si>
  <si>
    <t>每月缴存（元）</t>
  </si>
  <si>
    <t>当地社平工资（元）</t>
  </si>
  <si>
    <t>缴费年限（年）</t>
  </si>
  <si>
    <t>预计可领月数</t>
  </si>
  <si>
    <t>个人账户月领（元）</t>
  </si>
  <si>
    <t>统筹账户月领（元）</t>
  </si>
  <si>
    <t>每月累计</t>
  </si>
  <si>
    <t>累计可领</t>
  </si>
  <si>
    <t>社保大约能领多少钱（每年上涨）</t>
  </si>
  <si>
    <t>初年度社保可领</t>
  </si>
  <si>
    <t>年增长</t>
  </si>
  <si>
    <t>动态社保可领</t>
  </si>
  <si>
    <t>你的养老金够了吗？</t>
  </si>
  <si>
    <t>静态缺口（最理想）</t>
  </si>
  <si>
    <t>动态缺口（最实际）</t>
  </si>
  <si>
    <t>平均寿命测算表</t>
  </si>
  <si>
    <t>平均寿命</t>
  </si>
  <si>
    <t>岁</t>
  </si>
  <si>
    <t>年龄</t>
  </si>
  <si>
    <t>预计寿命</t>
  </si>
  <si>
    <t>希望退休年龄</t>
  </si>
  <si>
    <t>年</t>
  </si>
  <si>
    <t>2019年社平工资（年）</t>
  </si>
  <si>
    <t>元，</t>
  </si>
  <si>
    <t>浙江省</t>
  </si>
  <si>
    <t>温州</t>
  </si>
  <si>
    <t>湖州</t>
  </si>
  <si>
    <t>绍兴</t>
  </si>
  <si>
    <t>丽水</t>
  </si>
  <si>
    <t>衢州</t>
  </si>
  <si>
    <t>每年静态养老费用</t>
  </si>
  <si>
    <t>嘉兴</t>
  </si>
  <si>
    <t>金华</t>
  </si>
  <si>
    <t>每年基本养老费用</t>
  </si>
  <si>
    <t>台州</t>
  </si>
  <si>
    <t>南京</t>
  </si>
  <si>
    <t>北京</t>
  </si>
  <si>
    <t>静态社保退休可领</t>
  </si>
  <si>
    <t>上海</t>
  </si>
  <si>
    <t>退休前月薪</t>
  </si>
  <si>
    <t>元</t>
  </si>
  <si>
    <t>深圳</t>
  </si>
  <si>
    <t>每月缴存</t>
  </si>
  <si>
    <t>缴费年限</t>
  </si>
  <si>
    <t>2019年社平工资</t>
  </si>
  <si>
    <t>退休年龄</t>
  </si>
  <si>
    <t>预计可领月份</t>
  </si>
  <si>
    <t>个人账户每月可领</t>
  </si>
  <si>
    <t>统筹账户每月可领</t>
  </si>
  <si>
    <t>每年社保可领</t>
  </si>
  <si>
    <t>增长</t>
  </si>
  <si>
    <t>平均寿命测算表</t>
    <phoneticPr fontId="10" type="noConversion"/>
  </si>
  <si>
    <t>费用递增公式最终养老费用＝初年度消费金额＊［（1+通胀率）^养老年限－1]/通胀率</t>
    <phoneticPr fontId="10" type="noConversion"/>
  </si>
  <si>
    <r>
      <t xml:space="preserve">         养老缺口计算工具      </t>
    </r>
    <r>
      <rPr>
        <sz val="9"/>
        <color rgb="FFC00000"/>
        <rFont val="微软雅黑"/>
        <charset val="134"/>
      </rPr>
      <t>制表：lixd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</si>
</sst>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4" x14ac:knownFonts="1">
    <font>
      <sz val="11"/>
      <color theme="1"/>
      <name val="宋体"/>
      <charset val="134"/>
      <scheme val="minor"/>
    </font>
    <font>
      <b/>
      <sz val="11"/>
      <color rgb="FFC00000"/>
      <name val="宋体"/>
      <charset val="134"/>
      <scheme val="minor"/>
    </font>
    <font>
      <sz val="11"/>
      <color rgb="FFC00000"/>
      <name val="宋体"/>
      <charset val="134"/>
      <scheme val="minor"/>
    </font>
    <font>
      <b/>
      <sz val="18"/>
      <color rgb="FFC00000"/>
      <name val="微软雅黑"/>
      <charset val="134"/>
    </font>
    <font>
      <b/>
      <sz val="11"/>
      <color rgb="FFC0000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微软雅黑"/>
      <charset val="134"/>
    </font>
    <font>
      <sz val="11"/>
      <name val="微软雅黑"/>
      <charset val="134"/>
    </font>
    <font>
      <sz val="9"/>
      <color theme="1"/>
      <name val="楷体"/>
      <charset val="134"/>
    </font>
    <font>
      <sz val="9"/>
      <color rgb="FFC00000"/>
      <name val="微软雅黑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color theme="1"/>
      <name val="楷体"/>
      <family val="3"/>
      <charset val="134"/>
    </font>
    <font>
      <b/>
      <sz val="18"/>
      <color rgb="FFC0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2" borderId="0" xfId="0" applyFont="1" applyFill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9" fontId="1" fillId="2" borderId="0" xfId="0" applyNumberFormat="1" applyFont="1" applyFill="1">
      <alignment vertical="center"/>
    </xf>
    <xf numFmtId="0" fontId="2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0" fillId="3" borderId="0" xfId="0" applyFill="1">
      <alignment vertical="center"/>
    </xf>
    <xf numFmtId="0" fontId="5" fillId="3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center" vertical="center"/>
    </xf>
    <xf numFmtId="0" fontId="6" fillId="3" borderId="23" xfId="0" applyFont="1" applyFill="1" applyBorder="1">
      <alignment vertical="center"/>
    </xf>
    <xf numFmtId="0" fontId="4" fillId="3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9" fontId="4" fillId="2" borderId="14" xfId="0" applyNumberFormat="1" applyFont="1" applyFill="1" applyBorder="1" applyAlignment="1">
      <alignment horizontal="center" vertical="center"/>
    </xf>
    <xf numFmtId="0" fontId="6" fillId="3" borderId="0" xfId="0" applyFont="1" applyFill="1">
      <alignment vertical="center"/>
    </xf>
    <xf numFmtId="0" fontId="6" fillId="3" borderId="16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176" fontId="4" fillId="3" borderId="18" xfId="0" applyNumberFormat="1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4" fillId="3" borderId="19" xfId="0" applyNumberFormat="1" applyFont="1" applyFill="1" applyBorder="1" applyAlignment="1">
      <alignment horizontal="center" vertical="center"/>
    </xf>
    <xf numFmtId="176" fontId="6" fillId="3" borderId="13" xfId="0" applyNumberFormat="1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176" fontId="5" fillId="3" borderId="14" xfId="0" applyNumberFormat="1" applyFont="1" applyFill="1" applyBorder="1" applyAlignment="1">
      <alignment horizontal="center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76" fontId="4" fillId="3" borderId="18" xfId="0" applyNumberFormat="1" applyFont="1" applyFill="1" applyBorder="1" applyAlignment="1">
      <alignment horizontal="center" vertical="center"/>
    </xf>
    <xf numFmtId="176" fontId="4" fillId="3" borderId="19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/>
    </xf>
    <xf numFmtId="176" fontId="4" fillId="3" borderId="15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5" fillId="3" borderId="26" xfId="0" applyNumberFormat="1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center" vertical="center"/>
    </xf>
    <xf numFmtId="176" fontId="5" fillId="3" borderId="28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"/>
  <sheetViews>
    <sheetView tabSelected="1" view="pageBreakPreview" topLeftCell="A2" zoomScaleNormal="100" zoomScaleSheetLayoutView="100" workbookViewId="0">
      <selection activeCell="B3" sqref="B3"/>
    </sheetView>
  </sheetViews>
  <sheetFormatPr defaultColWidth="8.734375" defaultRowHeight="14.1" x14ac:dyDescent="0.4"/>
  <cols>
    <col min="1" max="1" width="19.1015625" customWidth="1"/>
    <col min="2" max="2" width="9.5234375" customWidth="1"/>
    <col min="3" max="3" width="19.3671875" customWidth="1"/>
    <col min="4" max="4" width="12.5234375" customWidth="1"/>
    <col min="5" max="5" width="15.26171875" customWidth="1"/>
    <col min="6" max="6" width="9.5234375" customWidth="1"/>
  </cols>
  <sheetData>
    <row r="1" spans="1:6" ht="35.049999999999997" customHeight="1" x14ac:dyDescent="0.4">
      <c r="A1" s="75" t="s">
        <v>85</v>
      </c>
      <c r="B1" s="76"/>
      <c r="C1" s="76"/>
      <c r="D1" s="76"/>
      <c r="E1" s="76"/>
      <c r="F1" s="76"/>
    </row>
    <row r="2" spans="1:6" ht="20.05" customHeight="1" x14ac:dyDescent="0.4">
      <c r="A2" s="13" t="s">
        <v>0</v>
      </c>
      <c r="B2" s="14"/>
      <c r="C2" s="14"/>
      <c r="D2" s="14"/>
      <c r="E2" s="14"/>
      <c r="F2" s="14"/>
    </row>
    <row r="3" spans="1:6" ht="20.05" customHeight="1" x14ac:dyDescent="0.4">
      <c r="A3" s="15" t="s">
        <v>1</v>
      </c>
      <c r="B3" s="16">
        <v>40</v>
      </c>
      <c r="C3" s="17" t="s">
        <v>2</v>
      </c>
      <c r="D3" s="17">
        <v>77</v>
      </c>
      <c r="E3" s="17" t="s">
        <v>3</v>
      </c>
      <c r="F3" s="18">
        <f>ROUNDUP(77+(77-B3)/3^1+(77-B3)/3^2+(77-B3)/3^+(77-B3)/3^4+(77-B3)/3^5+(77-B3)/3^6,0)</f>
        <v>94</v>
      </c>
    </row>
    <row r="4" spans="1:6" ht="20.05" customHeight="1" x14ac:dyDescent="0.4">
      <c r="A4" s="19" t="s">
        <v>4</v>
      </c>
      <c r="B4" s="20">
        <v>60</v>
      </c>
      <c r="C4" s="55" t="s">
        <v>5</v>
      </c>
      <c r="D4" s="55"/>
      <c r="E4" s="77">
        <f>F3-B4</f>
        <v>34</v>
      </c>
      <c r="F4" s="78"/>
    </row>
    <row r="5" spans="1:6" ht="20.05" customHeight="1" x14ac:dyDescent="0.4">
      <c r="A5" s="14"/>
      <c r="B5" s="14"/>
      <c r="C5" s="14"/>
      <c r="D5" s="14"/>
      <c r="E5" s="14"/>
      <c r="F5" s="14"/>
    </row>
    <row r="6" spans="1:6" ht="20.05" customHeight="1" x14ac:dyDescent="0.4">
      <c r="A6" s="13" t="s">
        <v>6</v>
      </c>
      <c r="B6" s="14"/>
      <c r="C6" s="14"/>
      <c r="D6" s="14"/>
      <c r="E6" s="14"/>
      <c r="F6" s="14"/>
    </row>
    <row r="7" spans="1:6" ht="20.05" customHeight="1" x14ac:dyDescent="0.4">
      <c r="A7" s="60" t="s">
        <v>7</v>
      </c>
      <c r="B7" s="61"/>
      <c r="C7" s="61"/>
      <c r="D7" s="61"/>
      <c r="E7" s="61"/>
      <c r="F7" s="62"/>
    </row>
    <row r="8" spans="1:6" ht="20.05" customHeight="1" x14ac:dyDescent="0.4">
      <c r="A8" s="21" t="s">
        <v>8</v>
      </c>
      <c r="B8" s="79" t="s">
        <v>9</v>
      </c>
      <c r="C8" s="79"/>
      <c r="D8" s="79"/>
      <c r="E8" s="51" t="s">
        <v>10</v>
      </c>
      <c r="F8" s="74"/>
    </row>
    <row r="9" spans="1:6" ht="20.05" customHeight="1" x14ac:dyDescent="0.4">
      <c r="A9" s="23" t="s">
        <v>11</v>
      </c>
      <c r="B9" s="24" t="s">
        <v>12</v>
      </c>
      <c r="C9" s="25">
        <v>100</v>
      </c>
      <c r="D9" s="26" t="s">
        <v>13</v>
      </c>
      <c r="E9" s="68">
        <f>C9*$E$4*365</f>
        <v>1241000</v>
      </c>
      <c r="F9" s="69"/>
    </row>
    <row r="10" spans="1:6" ht="20.05" customHeight="1" x14ac:dyDescent="0.4">
      <c r="A10" s="23" t="s">
        <v>14</v>
      </c>
      <c r="B10" s="24" t="s">
        <v>15</v>
      </c>
      <c r="C10" s="25">
        <v>5000</v>
      </c>
      <c r="D10" s="26" t="s">
        <v>13</v>
      </c>
      <c r="E10" s="68">
        <f>C10*$E$4</f>
        <v>170000</v>
      </c>
      <c r="F10" s="69"/>
    </row>
    <row r="11" spans="1:6" ht="20.05" customHeight="1" x14ac:dyDescent="0.4">
      <c r="A11" s="23" t="s">
        <v>16</v>
      </c>
      <c r="B11" s="24" t="s">
        <v>17</v>
      </c>
      <c r="C11" s="25">
        <v>2000</v>
      </c>
      <c r="D11" s="26" t="s">
        <v>13</v>
      </c>
      <c r="E11" s="68">
        <f>C11*12*$E$4</f>
        <v>816000</v>
      </c>
      <c r="F11" s="69"/>
    </row>
    <row r="12" spans="1:6" ht="20.05" customHeight="1" x14ac:dyDescent="0.4">
      <c r="A12" s="23" t="s">
        <v>18</v>
      </c>
      <c r="B12" s="24" t="s">
        <v>17</v>
      </c>
      <c r="C12" s="25">
        <v>100</v>
      </c>
      <c r="D12" s="26" t="s">
        <v>13</v>
      </c>
      <c r="E12" s="68">
        <f>C12*12*$E$4</f>
        <v>40800</v>
      </c>
      <c r="F12" s="69"/>
    </row>
    <row r="13" spans="1:6" ht="20.05" customHeight="1" x14ac:dyDescent="0.4">
      <c r="A13" s="23" t="s">
        <v>19</v>
      </c>
      <c r="B13" s="24" t="s">
        <v>15</v>
      </c>
      <c r="C13" s="25">
        <v>5000</v>
      </c>
      <c r="D13" s="26" t="s">
        <v>13</v>
      </c>
      <c r="E13" s="68">
        <f>C13*$E$4</f>
        <v>170000</v>
      </c>
      <c r="F13" s="69"/>
    </row>
    <row r="14" spans="1:6" ht="20.05" customHeight="1" x14ac:dyDescent="0.4">
      <c r="A14" s="23" t="s">
        <v>20</v>
      </c>
      <c r="B14" s="24" t="s">
        <v>15</v>
      </c>
      <c r="C14" s="25">
        <v>5000</v>
      </c>
      <c r="D14" s="26" t="s">
        <v>13</v>
      </c>
      <c r="E14" s="68">
        <f>C14*$E$4</f>
        <v>170000</v>
      </c>
      <c r="F14" s="69"/>
    </row>
    <row r="15" spans="1:6" ht="20.05" customHeight="1" x14ac:dyDescent="0.4">
      <c r="A15" s="28" t="s">
        <v>21</v>
      </c>
      <c r="B15" s="70">
        <f>SUM(E9:E14)</f>
        <v>2607800</v>
      </c>
      <c r="C15" s="71"/>
      <c r="D15" s="71"/>
      <c r="E15" s="71"/>
      <c r="F15" s="72"/>
    </row>
    <row r="16" spans="1:6" ht="20.05" customHeight="1" x14ac:dyDescent="0.4">
      <c r="A16" s="73" t="s">
        <v>22</v>
      </c>
      <c r="B16" s="66"/>
      <c r="C16" s="66"/>
      <c r="D16" s="66"/>
      <c r="E16" s="66"/>
      <c r="F16" s="67"/>
    </row>
    <row r="17" spans="1:6" ht="20.05" customHeight="1" x14ac:dyDescent="0.4">
      <c r="A17" s="21" t="s">
        <v>23</v>
      </c>
      <c r="B17" s="22" t="s">
        <v>24</v>
      </c>
      <c r="C17" s="22" t="s">
        <v>25</v>
      </c>
      <c r="D17" s="51" t="s">
        <v>26</v>
      </c>
      <c r="E17" s="51"/>
      <c r="F17" s="74"/>
    </row>
    <row r="18" spans="1:6" ht="20.05" customHeight="1" x14ac:dyDescent="0.4">
      <c r="A18" s="29">
        <f>$B$15/$E$4</f>
        <v>76700</v>
      </c>
      <c r="B18" s="30">
        <f>$E$4</f>
        <v>34</v>
      </c>
      <c r="C18" s="31">
        <v>0.05</v>
      </c>
      <c r="D18" s="45">
        <f>(A18*((1+C18)^B18-1))/C18</f>
        <v>6524635.784653821</v>
      </c>
      <c r="E18" s="45"/>
      <c r="F18" s="46"/>
    </row>
    <row r="19" spans="1:6" ht="20.05" customHeight="1" x14ac:dyDescent="0.4">
      <c r="A19" s="58" t="s">
        <v>84</v>
      </c>
      <c r="B19" s="59"/>
      <c r="C19" s="59"/>
      <c r="D19" s="59"/>
      <c r="E19" s="59"/>
      <c r="F19" s="59"/>
    </row>
    <row r="20" spans="1:6" ht="20.05" customHeight="1" x14ac:dyDescent="0.4">
      <c r="A20" s="32"/>
      <c r="B20" s="32"/>
      <c r="C20" s="32"/>
      <c r="D20" s="32"/>
      <c r="E20" s="32"/>
      <c r="F20" s="32"/>
    </row>
    <row r="21" spans="1:6" ht="20.05" customHeight="1" x14ac:dyDescent="0.4">
      <c r="A21" s="13" t="s">
        <v>27</v>
      </c>
      <c r="B21" s="32"/>
      <c r="C21" s="32"/>
      <c r="D21" s="32"/>
      <c r="E21" s="32"/>
      <c r="F21" s="32"/>
    </row>
    <row r="22" spans="1:6" ht="20.05" customHeight="1" x14ac:dyDescent="0.4">
      <c r="A22" s="60" t="s">
        <v>28</v>
      </c>
      <c r="B22" s="61"/>
      <c r="C22" s="61"/>
      <c r="D22" s="61"/>
      <c r="E22" s="61"/>
      <c r="F22" s="62"/>
    </row>
    <row r="23" spans="1:6" ht="20.05" customHeight="1" x14ac:dyDescent="0.4">
      <c r="A23" s="33" t="s">
        <v>29</v>
      </c>
      <c r="B23" s="34" t="s">
        <v>30</v>
      </c>
      <c r="C23" s="35" t="s">
        <v>31</v>
      </c>
      <c r="D23" s="36">
        <v>8000</v>
      </c>
      <c r="E23" s="35" t="s">
        <v>32</v>
      </c>
      <c r="F23" s="27">
        <v>640</v>
      </c>
    </row>
    <row r="24" spans="1:6" ht="20.05" customHeight="1" x14ac:dyDescent="0.4">
      <c r="A24" s="33" t="s">
        <v>33</v>
      </c>
      <c r="B24" s="37">
        <f>VLOOKUP(B23,社平工资匹配表!I:K,3,0)</f>
        <v>6834.083333333333</v>
      </c>
      <c r="C24" s="35" t="s">
        <v>34</v>
      </c>
      <c r="D24" s="36">
        <v>30</v>
      </c>
      <c r="E24" s="38" t="s">
        <v>35</v>
      </c>
      <c r="F24" s="39">
        <f>IF(B4=60,139,IF(B4=55,170,IF(B4=50,195)))</f>
        <v>139</v>
      </c>
    </row>
    <row r="25" spans="1:6" ht="20.05" customHeight="1" x14ac:dyDescent="0.4">
      <c r="A25" s="33" t="s">
        <v>36</v>
      </c>
      <c r="B25" s="40">
        <f>F23*12*D24/F24</f>
        <v>1657.5539568345323</v>
      </c>
      <c r="C25" s="35" t="s">
        <v>37</v>
      </c>
      <c r="D25" s="40">
        <f>(D23+B24)/2*D24*1%</f>
        <v>2225.1124999999997</v>
      </c>
      <c r="E25" s="40" t="s">
        <v>38</v>
      </c>
      <c r="F25" s="41">
        <f>B25+D25</f>
        <v>3882.6664568345323</v>
      </c>
    </row>
    <row r="26" spans="1:6" ht="20.05" customHeight="1" x14ac:dyDescent="0.4">
      <c r="A26" s="29" t="s">
        <v>39</v>
      </c>
      <c r="B26" s="63">
        <f>F25*12*$E$4</f>
        <v>1584127.914388489</v>
      </c>
      <c r="C26" s="64"/>
      <c r="D26" s="64"/>
      <c r="E26" s="64"/>
      <c r="F26" s="65"/>
    </row>
    <row r="27" spans="1:6" ht="20.05" customHeight="1" x14ac:dyDescent="0.4">
      <c r="A27" s="60" t="s">
        <v>40</v>
      </c>
      <c r="B27" s="61"/>
      <c r="C27" s="61"/>
      <c r="D27" s="61"/>
      <c r="E27" s="61"/>
      <c r="F27" s="62"/>
    </row>
    <row r="28" spans="1:6" ht="20.05" customHeight="1" x14ac:dyDescent="0.4">
      <c r="A28" s="15" t="s">
        <v>41</v>
      </c>
      <c r="B28" s="17" t="s">
        <v>24</v>
      </c>
      <c r="C28" s="17" t="s">
        <v>42</v>
      </c>
      <c r="D28" s="66" t="s">
        <v>43</v>
      </c>
      <c r="E28" s="66"/>
      <c r="F28" s="67"/>
    </row>
    <row r="29" spans="1:6" ht="20.05" customHeight="1" x14ac:dyDescent="0.4">
      <c r="A29" s="42">
        <f>B26/30</f>
        <v>52804.263812949634</v>
      </c>
      <c r="B29" s="43">
        <f>$E$4</f>
        <v>34</v>
      </c>
      <c r="C29" s="31">
        <v>0.05</v>
      </c>
      <c r="D29" s="45">
        <f>(A29*((1+C29)^B29-1))/C29</f>
        <v>4491898.1650100648</v>
      </c>
      <c r="E29" s="45"/>
      <c r="F29" s="46"/>
    </row>
    <row r="30" spans="1:6" ht="20.05" customHeight="1" x14ac:dyDescent="0.4">
      <c r="A30" s="47" t="s">
        <v>44</v>
      </c>
      <c r="B30" s="48"/>
      <c r="C30" s="48"/>
      <c r="D30" s="48"/>
      <c r="E30" s="48"/>
      <c r="F30" s="49"/>
    </row>
    <row r="31" spans="1:6" ht="20.05" customHeight="1" x14ac:dyDescent="0.4">
      <c r="A31" s="50" t="s">
        <v>45</v>
      </c>
      <c r="B31" s="51"/>
      <c r="C31" s="51"/>
      <c r="D31" s="52">
        <f>$D$18-$D$29</f>
        <v>2032737.6196437562</v>
      </c>
      <c r="E31" s="52"/>
      <c r="F31" s="53"/>
    </row>
    <row r="32" spans="1:6" ht="20.05" customHeight="1" x14ac:dyDescent="0.4">
      <c r="A32" s="54" t="s">
        <v>46</v>
      </c>
      <c r="B32" s="55"/>
      <c r="C32" s="55"/>
      <c r="D32" s="56">
        <f>D18-B26</f>
        <v>4940507.8702653321</v>
      </c>
      <c r="E32" s="56"/>
      <c r="F32" s="57"/>
    </row>
    <row r="33" ht="20.05" customHeight="1" x14ac:dyDescent="0.4"/>
    <row r="34" ht="20.05" customHeight="1" x14ac:dyDescent="0.4"/>
    <row r="35" ht="20.05" customHeight="1" x14ac:dyDescent="0.4"/>
    <row r="36" ht="20.05" customHeight="1" x14ac:dyDescent="0.4"/>
    <row r="37" ht="20.05" customHeight="1" x14ac:dyDescent="0.4"/>
    <row r="38" ht="20.05" customHeight="1" x14ac:dyDescent="0.4"/>
    <row r="39" ht="20.05" customHeight="1" x14ac:dyDescent="0.4"/>
  </sheetData>
  <mergeCells count="27">
    <mergeCell ref="A1:F1"/>
    <mergeCell ref="C4:D4"/>
    <mergeCell ref="E4:F4"/>
    <mergeCell ref="A7:F7"/>
    <mergeCell ref="B8:D8"/>
    <mergeCell ref="E8:F8"/>
    <mergeCell ref="E9:F9"/>
    <mergeCell ref="E10:F10"/>
    <mergeCell ref="E11:F11"/>
    <mergeCell ref="E12:F12"/>
    <mergeCell ref="E13:F13"/>
    <mergeCell ref="E14:F14"/>
    <mergeCell ref="B15:F15"/>
    <mergeCell ref="A16:F16"/>
    <mergeCell ref="D17:F17"/>
    <mergeCell ref="D18:F18"/>
    <mergeCell ref="A19:F19"/>
    <mergeCell ref="A22:F22"/>
    <mergeCell ref="B26:F26"/>
    <mergeCell ref="A27:F27"/>
    <mergeCell ref="D28:F28"/>
    <mergeCell ref="D29:F29"/>
    <mergeCell ref="A30:F30"/>
    <mergeCell ref="A31:C31"/>
    <mergeCell ref="D31:F31"/>
    <mergeCell ref="A32:C32"/>
    <mergeCell ref="D32:F32"/>
  </mergeCells>
  <phoneticPr fontId="10" type="noConversion"/>
  <dataValidations count="1">
    <dataValidation type="list" allowBlank="1" showInputMessage="1" showErrorMessage="1" sqref="B4" xr:uid="{00000000-0002-0000-0000-000000000000}">
      <formula1>"50,55,60"</formula1>
    </dataValidation>
  </dataValidation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32"/>
  <sheetViews>
    <sheetView topLeftCell="H1" workbookViewId="0">
      <selection activeCell="R12" sqref="R12"/>
    </sheetView>
  </sheetViews>
  <sheetFormatPr defaultColWidth="8.734375" defaultRowHeight="14.1" x14ac:dyDescent="0.4"/>
  <cols>
    <col min="1" max="1" width="18.89453125" hidden="1" customWidth="1"/>
    <col min="2" max="2" width="12.7890625" hidden="1" customWidth="1"/>
    <col min="3" max="3" width="8.734375" hidden="1" customWidth="1"/>
    <col min="4" max="4" width="18.7890625" hidden="1" customWidth="1"/>
    <col min="5" max="7" width="8.734375" hidden="1" customWidth="1"/>
    <col min="11" max="11" width="12.7890625" style="1"/>
    <col min="14" max="14" width="12.7890625"/>
  </cols>
  <sheetData>
    <row r="2" spans="1:11" x14ac:dyDescent="0.4">
      <c r="A2" s="2" t="s">
        <v>48</v>
      </c>
      <c r="B2" s="3">
        <v>77</v>
      </c>
      <c r="C2" s="3" t="s">
        <v>49</v>
      </c>
      <c r="D2" s="3"/>
      <c r="E2" s="4"/>
    </row>
    <row r="3" spans="1:11" x14ac:dyDescent="0.4">
      <c r="A3" s="5" t="s">
        <v>3</v>
      </c>
      <c r="B3" s="6">
        <v>94</v>
      </c>
      <c r="C3" t="s">
        <v>49</v>
      </c>
      <c r="E3" s="7"/>
    </row>
    <row r="4" spans="1:11" x14ac:dyDescent="0.4">
      <c r="A4" s="5" t="s">
        <v>52</v>
      </c>
      <c r="B4" s="6">
        <v>60</v>
      </c>
      <c r="E4" s="7"/>
    </row>
    <row r="5" spans="1:11" x14ac:dyDescent="0.4">
      <c r="A5" s="8" t="s">
        <v>24</v>
      </c>
      <c r="B5" s="9">
        <f>B3-B4</f>
        <v>34</v>
      </c>
      <c r="C5" s="9" t="s">
        <v>53</v>
      </c>
      <c r="D5" s="9"/>
      <c r="E5" s="10"/>
    </row>
    <row r="7" spans="1:11" x14ac:dyDescent="0.4">
      <c r="A7" s="80" t="s">
        <v>7</v>
      </c>
      <c r="B7" s="81"/>
      <c r="C7" s="81"/>
      <c r="D7" s="81"/>
      <c r="E7" s="82"/>
      <c r="I7" t="s">
        <v>54</v>
      </c>
    </row>
    <row r="8" spans="1:11" x14ac:dyDescent="0.4">
      <c r="A8" s="5" t="s">
        <v>11</v>
      </c>
      <c r="B8" t="s">
        <v>12</v>
      </c>
      <c r="C8" s="6">
        <v>60</v>
      </c>
      <c r="D8" t="s">
        <v>55</v>
      </c>
      <c r="E8" s="7">
        <f>C8*$B$5*365</f>
        <v>744600</v>
      </c>
      <c r="I8" t="s">
        <v>56</v>
      </c>
      <c r="J8">
        <v>71523</v>
      </c>
      <c r="K8" s="1">
        <f>J8/12</f>
        <v>5960.25</v>
      </c>
    </row>
    <row r="9" spans="1:11" x14ac:dyDescent="0.4">
      <c r="A9" s="5" t="s">
        <v>14</v>
      </c>
      <c r="B9" t="s">
        <v>15</v>
      </c>
      <c r="C9" s="6">
        <v>5000</v>
      </c>
      <c r="D9" t="s">
        <v>55</v>
      </c>
      <c r="E9" s="7">
        <f>C9*$B$5</f>
        <v>170000</v>
      </c>
      <c r="I9" t="s">
        <v>30</v>
      </c>
      <c r="J9">
        <v>82009</v>
      </c>
      <c r="K9" s="1">
        <f t="shared" ref="K9:K17" si="0">J9/12</f>
        <v>6834.083333333333</v>
      </c>
    </row>
    <row r="10" spans="1:11" x14ac:dyDescent="0.4">
      <c r="A10" s="5" t="s">
        <v>16</v>
      </c>
      <c r="B10" t="s">
        <v>17</v>
      </c>
      <c r="C10" s="6">
        <v>2000</v>
      </c>
      <c r="D10" t="s">
        <v>55</v>
      </c>
      <c r="E10" s="7">
        <f>C10*12*$B$5</f>
        <v>816000</v>
      </c>
      <c r="I10" t="s">
        <v>57</v>
      </c>
      <c r="J10">
        <v>69296</v>
      </c>
      <c r="K10" s="1">
        <f t="shared" si="0"/>
        <v>5774.666666666667</v>
      </c>
    </row>
    <row r="11" spans="1:11" x14ac:dyDescent="0.4">
      <c r="A11" s="5" t="s">
        <v>18</v>
      </c>
      <c r="B11" t="s">
        <v>17</v>
      </c>
      <c r="C11" s="6">
        <v>100</v>
      </c>
      <c r="D11" t="s">
        <v>55</v>
      </c>
      <c r="E11" s="7">
        <f>C11*12*$B$5</f>
        <v>40800</v>
      </c>
      <c r="I11" t="s">
        <v>58</v>
      </c>
      <c r="J11">
        <v>67410</v>
      </c>
      <c r="K11" s="1">
        <f t="shared" si="0"/>
        <v>5617.5</v>
      </c>
    </row>
    <row r="12" spans="1:11" x14ac:dyDescent="0.4">
      <c r="A12" s="5" t="s">
        <v>19</v>
      </c>
      <c r="B12" t="s">
        <v>15</v>
      </c>
      <c r="C12" s="6">
        <v>5000</v>
      </c>
      <c r="D12" t="s">
        <v>55</v>
      </c>
      <c r="E12" s="7">
        <f>C12*$B$5</f>
        <v>170000</v>
      </c>
      <c r="I12" t="s">
        <v>59</v>
      </c>
      <c r="J12">
        <v>69475</v>
      </c>
      <c r="K12" s="1">
        <f t="shared" si="0"/>
        <v>5789.583333333333</v>
      </c>
    </row>
    <row r="13" spans="1:11" x14ac:dyDescent="0.4">
      <c r="A13" s="5" t="s">
        <v>20</v>
      </c>
      <c r="B13" t="s">
        <v>15</v>
      </c>
      <c r="C13" s="6">
        <v>5000</v>
      </c>
      <c r="D13" t="s">
        <v>55</v>
      </c>
      <c r="E13" s="7">
        <f>C13*$B$5</f>
        <v>170000</v>
      </c>
      <c r="I13" t="s">
        <v>60</v>
      </c>
      <c r="J13">
        <v>64517</v>
      </c>
      <c r="K13" s="1">
        <f t="shared" si="0"/>
        <v>5376.416666666667</v>
      </c>
    </row>
    <row r="14" spans="1:11" x14ac:dyDescent="0.4">
      <c r="A14" s="5" t="s">
        <v>21</v>
      </c>
      <c r="B14" s="83">
        <f>SUM(E8:E13)</f>
        <v>2111400</v>
      </c>
      <c r="C14" s="83"/>
      <c r="D14" s="83"/>
      <c r="E14" s="84"/>
      <c r="I14" t="s">
        <v>61</v>
      </c>
      <c r="J14">
        <v>61129</v>
      </c>
      <c r="K14" s="1">
        <f t="shared" si="0"/>
        <v>5094.083333333333</v>
      </c>
    </row>
    <row r="15" spans="1:11" x14ac:dyDescent="0.4">
      <c r="A15" s="8" t="s">
        <v>62</v>
      </c>
      <c r="B15" s="85">
        <f>B14/$B$5</f>
        <v>62100</v>
      </c>
      <c r="C15" s="85"/>
      <c r="D15" s="85"/>
      <c r="E15" s="86"/>
      <c r="I15" t="s">
        <v>63</v>
      </c>
      <c r="J15">
        <v>72150</v>
      </c>
      <c r="K15" s="1">
        <f t="shared" si="0"/>
        <v>6012.5</v>
      </c>
    </row>
    <row r="16" spans="1:11" x14ac:dyDescent="0.4">
      <c r="A16" s="80" t="s">
        <v>22</v>
      </c>
      <c r="B16" s="81"/>
      <c r="C16" s="81"/>
      <c r="D16" s="81"/>
      <c r="E16" s="82"/>
      <c r="I16" t="s">
        <v>64</v>
      </c>
      <c r="J16">
        <v>65871</v>
      </c>
      <c r="K16" s="1">
        <f t="shared" si="0"/>
        <v>5489.25</v>
      </c>
    </row>
    <row r="17" spans="1:11" x14ac:dyDescent="0.4">
      <c r="A17" t="s">
        <v>65</v>
      </c>
      <c r="B17" t="s">
        <v>24</v>
      </c>
      <c r="C17" t="s">
        <v>25</v>
      </c>
      <c r="D17" t="s">
        <v>26</v>
      </c>
      <c r="I17" t="s">
        <v>66</v>
      </c>
      <c r="J17">
        <v>69104</v>
      </c>
      <c r="K17" s="1">
        <f t="shared" si="0"/>
        <v>5758.666666666667</v>
      </c>
    </row>
    <row r="18" spans="1:11" x14ac:dyDescent="0.4">
      <c r="A18">
        <f>B15</f>
        <v>62100</v>
      </c>
      <c r="B18" s="6">
        <v>30</v>
      </c>
      <c r="C18" s="11">
        <v>0.05</v>
      </c>
      <c r="D18" s="1">
        <f>(A18*((1+C18)^B18-1))/C18</f>
        <v>4125852.4299371229</v>
      </c>
      <c r="I18" t="s">
        <v>67</v>
      </c>
      <c r="K18" s="1">
        <v>8119</v>
      </c>
    </row>
    <row r="19" spans="1:11" x14ac:dyDescent="0.4">
      <c r="I19" t="s">
        <v>68</v>
      </c>
      <c r="K19" s="1">
        <v>10910</v>
      </c>
    </row>
    <row r="20" spans="1:11" x14ac:dyDescent="0.4">
      <c r="A20" t="s">
        <v>69</v>
      </c>
      <c r="I20" t="s">
        <v>70</v>
      </c>
      <c r="K20" s="1">
        <v>10231</v>
      </c>
    </row>
    <row r="21" spans="1:11" x14ac:dyDescent="0.4">
      <c r="A21" t="s">
        <v>71</v>
      </c>
      <c r="B21" s="12">
        <v>8000</v>
      </c>
      <c r="C21" t="s">
        <v>72</v>
      </c>
      <c r="I21" t="s">
        <v>73</v>
      </c>
      <c r="K21" s="1">
        <v>9443</v>
      </c>
    </row>
    <row r="22" spans="1:11" x14ac:dyDescent="0.4">
      <c r="A22" t="s">
        <v>74</v>
      </c>
      <c r="B22" s="12">
        <v>640</v>
      </c>
      <c r="C22" t="s">
        <v>72</v>
      </c>
    </row>
    <row r="23" spans="1:11" x14ac:dyDescent="0.4">
      <c r="A23" t="s">
        <v>75</v>
      </c>
      <c r="B23" s="12">
        <v>30</v>
      </c>
      <c r="C23" t="s">
        <v>53</v>
      </c>
    </row>
    <row r="24" spans="1:11" x14ac:dyDescent="0.4">
      <c r="A24" t="s">
        <v>76</v>
      </c>
      <c r="B24" s="12">
        <v>6834</v>
      </c>
      <c r="C24" t="s">
        <v>72</v>
      </c>
    </row>
    <row r="25" spans="1:11" x14ac:dyDescent="0.4">
      <c r="A25" t="s">
        <v>77</v>
      </c>
      <c r="B25" s="12">
        <v>60</v>
      </c>
      <c r="C25" t="s">
        <v>49</v>
      </c>
    </row>
    <row r="26" spans="1:11" x14ac:dyDescent="0.4">
      <c r="A26" t="s">
        <v>78</v>
      </c>
      <c r="B26">
        <f>IF(B25=60,139,IF(B25=55,170,IF(B25=50,195)))</f>
        <v>139</v>
      </c>
    </row>
    <row r="27" spans="1:11" x14ac:dyDescent="0.4">
      <c r="A27" t="s">
        <v>79</v>
      </c>
      <c r="B27" s="1">
        <f>B22*12*30/B26</f>
        <v>1657.5539568345323</v>
      </c>
      <c r="C27" t="s">
        <v>72</v>
      </c>
      <c r="D27" t="s">
        <v>80</v>
      </c>
      <c r="E27" s="1">
        <f>(B21+B24)/2*$B$5*1%</f>
        <v>2521.7800000000002</v>
      </c>
    </row>
    <row r="28" spans="1:11" x14ac:dyDescent="0.4">
      <c r="A28" t="s">
        <v>39</v>
      </c>
      <c r="B28" s="1">
        <f>(B27+E27)*12*$B$5</f>
        <v>1705168.2543884893</v>
      </c>
      <c r="D28" s="1"/>
    </row>
    <row r="29" spans="1:11" x14ac:dyDescent="0.4">
      <c r="A29" t="s">
        <v>81</v>
      </c>
      <c r="B29" t="s">
        <v>24</v>
      </c>
      <c r="C29" t="s">
        <v>82</v>
      </c>
      <c r="D29" t="s">
        <v>43</v>
      </c>
    </row>
    <row r="30" spans="1:11" x14ac:dyDescent="0.4">
      <c r="A30" s="1">
        <f>B28/30</f>
        <v>56838.941812949641</v>
      </c>
      <c r="B30" s="6">
        <f>$B$5</f>
        <v>34</v>
      </c>
      <c r="C30" s="11">
        <v>0.05</v>
      </c>
      <c r="D30" s="1">
        <f>(A30*((1+C30)^B30-1))/C30</f>
        <v>4835115.9545583772</v>
      </c>
    </row>
    <row r="31" spans="1:11" x14ac:dyDescent="0.4">
      <c r="A31" t="s">
        <v>45</v>
      </c>
      <c r="B31" s="1">
        <f>D18-D30</f>
        <v>-709263.5246212543</v>
      </c>
    </row>
    <row r="32" spans="1:11" x14ac:dyDescent="0.4">
      <c r="A32" t="s">
        <v>46</v>
      </c>
      <c r="B32" s="1">
        <f>D18-B28</f>
        <v>2420684.1755486336</v>
      </c>
    </row>
  </sheetData>
  <mergeCells count="4">
    <mergeCell ref="A7:E7"/>
    <mergeCell ref="B14:E14"/>
    <mergeCell ref="B15:E15"/>
    <mergeCell ref="A16:E16"/>
  </mergeCells>
  <phoneticPr fontId="10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52244-6561-4E9F-9D7A-2B36822F5B81}">
  <dimension ref="A1:B35"/>
  <sheetViews>
    <sheetView topLeftCell="A25" workbookViewId="0">
      <selection activeCell="E9" sqref="E9"/>
    </sheetView>
  </sheetViews>
  <sheetFormatPr defaultRowHeight="14.1" x14ac:dyDescent="0.4"/>
  <sheetData>
    <row r="1" spans="1:2" x14ac:dyDescent="0.4">
      <c r="A1" s="44" t="s">
        <v>83</v>
      </c>
    </row>
    <row r="3" spans="1:2" x14ac:dyDescent="0.4">
      <c r="A3" t="s">
        <v>47</v>
      </c>
    </row>
    <row r="4" spans="1:2" x14ac:dyDescent="0.4">
      <c r="A4" t="s">
        <v>50</v>
      </c>
      <c r="B4" t="s">
        <v>51</v>
      </c>
    </row>
    <row r="5" spans="1:2" x14ac:dyDescent="0.4">
      <c r="A5">
        <v>30</v>
      </c>
      <c r="B5">
        <f t="shared" ref="B5:B35" si="0">ROUNDUP(77+(77-A5)/3^1+(77-A5)/3^2+(77-A5)/3^+(77-A5)/3^4+(77-A5)/3^5+(77-A5)/3^6,0)</f>
        <v>99</v>
      </c>
    </row>
    <row r="6" spans="1:2" x14ac:dyDescent="0.4">
      <c r="A6">
        <v>31</v>
      </c>
      <c r="B6">
        <f t="shared" si="0"/>
        <v>98</v>
      </c>
    </row>
    <row r="7" spans="1:2" x14ac:dyDescent="0.4">
      <c r="A7">
        <v>32</v>
      </c>
      <c r="B7">
        <f t="shared" si="0"/>
        <v>98</v>
      </c>
    </row>
    <row r="8" spans="1:2" x14ac:dyDescent="0.4">
      <c r="A8">
        <v>33</v>
      </c>
      <c r="B8">
        <f t="shared" si="0"/>
        <v>97</v>
      </c>
    </row>
    <row r="9" spans="1:2" x14ac:dyDescent="0.4">
      <c r="A9">
        <v>34</v>
      </c>
      <c r="B9">
        <f t="shared" si="0"/>
        <v>97</v>
      </c>
    </row>
    <row r="10" spans="1:2" x14ac:dyDescent="0.4">
      <c r="A10">
        <v>35</v>
      </c>
      <c r="B10">
        <f t="shared" si="0"/>
        <v>96</v>
      </c>
    </row>
    <row r="11" spans="1:2" x14ac:dyDescent="0.4">
      <c r="A11">
        <v>36</v>
      </c>
      <c r="B11">
        <f t="shared" si="0"/>
        <v>96</v>
      </c>
    </row>
    <row r="12" spans="1:2" x14ac:dyDescent="0.4">
      <c r="A12">
        <v>37</v>
      </c>
      <c r="B12">
        <f t="shared" si="0"/>
        <v>95</v>
      </c>
    </row>
    <row r="13" spans="1:2" x14ac:dyDescent="0.4">
      <c r="A13">
        <v>38</v>
      </c>
      <c r="B13">
        <f t="shared" si="0"/>
        <v>95</v>
      </c>
    </row>
    <row r="14" spans="1:2" x14ac:dyDescent="0.4">
      <c r="A14">
        <v>39</v>
      </c>
      <c r="B14">
        <f t="shared" si="0"/>
        <v>95</v>
      </c>
    </row>
    <row r="15" spans="1:2" x14ac:dyDescent="0.4">
      <c r="A15">
        <v>40</v>
      </c>
      <c r="B15">
        <f t="shared" si="0"/>
        <v>94</v>
      </c>
    </row>
    <row r="16" spans="1:2" x14ac:dyDescent="0.4">
      <c r="A16">
        <v>41</v>
      </c>
      <c r="B16">
        <f t="shared" si="0"/>
        <v>94</v>
      </c>
    </row>
    <row r="17" spans="1:2" x14ac:dyDescent="0.4">
      <c r="A17">
        <v>42</v>
      </c>
      <c r="B17">
        <f t="shared" si="0"/>
        <v>93</v>
      </c>
    </row>
    <row r="18" spans="1:2" x14ac:dyDescent="0.4">
      <c r="A18">
        <v>43</v>
      </c>
      <c r="B18">
        <f t="shared" si="0"/>
        <v>93</v>
      </c>
    </row>
    <row r="19" spans="1:2" x14ac:dyDescent="0.4">
      <c r="A19">
        <v>44</v>
      </c>
      <c r="B19">
        <f t="shared" si="0"/>
        <v>92</v>
      </c>
    </row>
    <row r="20" spans="1:2" x14ac:dyDescent="0.4">
      <c r="A20">
        <v>45</v>
      </c>
      <c r="B20">
        <f t="shared" si="0"/>
        <v>92</v>
      </c>
    </row>
    <row r="21" spans="1:2" x14ac:dyDescent="0.4">
      <c r="A21">
        <v>46</v>
      </c>
      <c r="B21">
        <f t="shared" si="0"/>
        <v>91</v>
      </c>
    </row>
    <row r="22" spans="1:2" x14ac:dyDescent="0.4">
      <c r="A22">
        <v>47</v>
      </c>
      <c r="B22">
        <f t="shared" si="0"/>
        <v>91</v>
      </c>
    </row>
    <row r="23" spans="1:2" x14ac:dyDescent="0.4">
      <c r="A23">
        <v>48</v>
      </c>
      <c r="B23">
        <f t="shared" si="0"/>
        <v>91</v>
      </c>
    </row>
    <row r="24" spans="1:2" x14ac:dyDescent="0.4">
      <c r="A24">
        <v>49</v>
      </c>
      <c r="B24">
        <f t="shared" si="0"/>
        <v>90</v>
      </c>
    </row>
    <row r="25" spans="1:2" x14ac:dyDescent="0.4">
      <c r="A25">
        <v>50</v>
      </c>
      <c r="B25">
        <f t="shared" si="0"/>
        <v>90</v>
      </c>
    </row>
    <row r="26" spans="1:2" x14ac:dyDescent="0.4">
      <c r="A26">
        <v>51</v>
      </c>
      <c r="B26">
        <f t="shared" si="0"/>
        <v>89</v>
      </c>
    </row>
    <row r="27" spans="1:2" x14ac:dyDescent="0.4">
      <c r="A27">
        <v>52</v>
      </c>
      <c r="B27">
        <f t="shared" si="0"/>
        <v>89</v>
      </c>
    </row>
    <row r="28" spans="1:2" x14ac:dyDescent="0.4">
      <c r="A28">
        <v>53</v>
      </c>
      <c r="B28">
        <f t="shared" si="0"/>
        <v>88</v>
      </c>
    </row>
    <row r="29" spans="1:2" x14ac:dyDescent="0.4">
      <c r="A29">
        <v>54</v>
      </c>
      <c r="B29">
        <f t="shared" si="0"/>
        <v>88</v>
      </c>
    </row>
    <row r="30" spans="1:2" x14ac:dyDescent="0.4">
      <c r="A30">
        <v>55</v>
      </c>
      <c r="B30">
        <f t="shared" si="0"/>
        <v>87</v>
      </c>
    </row>
    <row r="31" spans="1:2" x14ac:dyDescent="0.4">
      <c r="A31">
        <v>56</v>
      </c>
      <c r="B31">
        <f t="shared" si="0"/>
        <v>87</v>
      </c>
    </row>
    <row r="32" spans="1:2" x14ac:dyDescent="0.4">
      <c r="A32">
        <v>57</v>
      </c>
      <c r="B32">
        <f t="shared" si="0"/>
        <v>86</v>
      </c>
    </row>
    <row r="33" spans="1:2" x14ac:dyDescent="0.4">
      <c r="A33">
        <v>58</v>
      </c>
      <c r="B33">
        <f t="shared" si="0"/>
        <v>86</v>
      </c>
    </row>
    <row r="34" spans="1:2" x14ac:dyDescent="0.4">
      <c r="A34">
        <v>59</v>
      </c>
      <c r="B34">
        <f t="shared" si="0"/>
        <v>86</v>
      </c>
    </row>
    <row r="35" spans="1:2" x14ac:dyDescent="0.4">
      <c r="A35">
        <v>60</v>
      </c>
      <c r="B35">
        <f t="shared" si="0"/>
        <v>85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如何计算养老缺口</vt:lpstr>
      <vt:lpstr>社平工资匹配表</vt:lpstr>
      <vt:lpstr>平均寿命测算表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lixd</dc:creator>
  <cp:lastModifiedBy>Microsoft</cp:lastModifiedBy>
  <dcterms:created xsi:type="dcterms:W3CDTF">2020-11-07T03:13:00Z</dcterms:created>
  <dcterms:modified xsi:type="dcterms:W3CDTF">2020-12-05T12:23:49Z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